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375" windowHeight="4950"/>
  </bookViews>
  <sheets>
    <sheet name="onor curat DM 30-2012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  <sheet name="Foglio14" sheetId="14" r:id="rId14"/>
    <sheet name="Foglio15" sheetId="15" r:id="rId15"/>
    <sheet name="Foglio16" sheetId="16" r:id="rId16"/>
  </sheets>
  <definedNames>
    <definedName name="_xlnm.Print_Area" localSheetId="0">'onor curat DM 30-2012'!$A$1:$G$27</definedName>
  </definedNames>
  <calcPr calcId="125725"/>
</workbook>
</file>

<file path=xl/calcChain.xml><?xml version="1.0" encoding="utf-8"?>
<calcChain xmlns="http://schemas.openxmlformats.org/spreadsheetml/2006/main">
  <c r="K15" i="1"/>
  <c r="N15"/>
  <c r="I15"/>
  <c r="D15"/>
  <c r="L26"/>
  <c r="K19"/>
  <c r="I5"/>
  <c r="O8"/>
  <c r="Q8"/>
  <c r="O9"/>
  <c r="P9"/>
  <c r="J9"/>
  <c r="E9"/>
  <c r="Q9"/>
  <c r="N10"/>
  <c r="O10"/>
  <c r="P10"/>
  <c r="Q10"/>
  <c r="O11"/>
  <c r="Q11"/>
  <c r="N12"/>
  <c r="P12"/>
  <c r="N13"/>
  <c r="O13"/>
  <c r="Q13"/>
  <c r="N14"/>
  <c r="P14"/>
  <c r="O15"/>
  <c r="Q15"/>
  <c r="N18"/>
  <c r="I18"/>
  <c r="D18"/>
  <c r="O18"/>
  <c r="P18"/>
  <c r="J18"/>
  <c r="E18"/>
  <c r="Q18"/>
  <c r="N19"/>
  <c r="O19"/>
  <c r="P19"/>
  <c r="Q19"/>
  <c r="J19"/>
  <c r="E19"/>
  <c r="I19"/>
  <c r="D19"/>
  <c r="I13"/>
  <c r="D13"/>
  <c r="P15"/>
  <c r="J15"/>
  <c r="E15"/>
  <c r="Q14"/>
  <c r="J14"/>
  <c r="E14"/>
  <c r="O14"/>
  <c r="I14"/>
  <c r="D14"/>
  <c r="P13"/>
  <c r="J13"/>
  <c r="E13"/>
  <c r="Q12"/>
  <c r="J12"/>
  <c r="E12"/>
  <c r="O12"/>
  <c r="I12"/>
  <c r="D12"/>
  <c r="P11"/>
  <c r="N11"/>
  <c r="I11"/>
  <c r="D11"/>
  <c r="J11"/>
  <c r="E11"/>
  <c r="N9"/>
  <c r="I9"/>
  <c r="D9"/>
  <c r="P8"/>
  <c r="J8"/>
  <c r="E8"/>
  <c r="N8"/>
  <c r="I8"/>
  <c r="D8"/>
  <c r="D20"/>
  <c r="E20"/>
  <c r="J10"/>
  <c r="E10"/>
  <c r="I10"/>
  <c r="D10"/>
  <c r="E16"/>
  <c r="D16"/>
  <c r="D22"/>
  <c r="D24"/>
  <c r="E22"/>
  <c r="E24"/>
</calcChain>
</file>

<file path=xl/sharedStrings.xml><?xml version="1.0" encoding="utf-8"?>
<sst xmlns="http://schemas.openxmlformats.org/spreadsheetml/2006/main" count="40" uniqueCount="36">
  <si>
    <t>Minimo</t>
  </si>
  <si>
    <t>Massimo</t>
  </si>
  <si>
    <t>aliquota min</t>
  </si>
  <si>
    <t>aliquota max</t>
  </si>
  <si>
    <t>scaglioni</t>
  </si>
  <si>
    <t>MIN V</t>
  </si>
  <si>
    <t>MIN F</t>
  </si>
  <si>
    <t>MAX V</t>
  </si>
  <si>
    <t>MAX F</t>
  </si>
  <si>
    <t>1° scaglione</t>
  </si>
  <si>
    <t>2° scaglione</t>
  </si>
  <si>
    <t>3° scaglione</t>
  </si>
  <si>
    <t>4° scaglione</t>
  </si>
  <si>
    <t>5° scaglione</t>
  </si>
  <si>
    <t>6° scaglione</t>
  </si>
  <si>
    <t>7° scaglione</t>
  </si>
  <si>
    <t>Importo attivo</t>
  </si>
  <si>
    <t>Importo passivo</t>
  </si>
  <si>
    <t>Attivo</t>
  </si>
  <si>
    <t>8° scaglione</t>
  </si>
  <si>
    <t>Totale attivo</t>
  </si>
  <si>
    <t>Passivo</t>
  </si>
  <si>
    <t>Totale passivo</t>
  </si>
  <si>
    <t>TOTALE</t>
  </si>
  <si>
    <t>RIMBORSO FORFETARIO AGGIUNTIVO DEL 5%</t>
  </si>
  <si>
    <t>fino a Euro 16.227,08</t>
  </si>
  <si>
    <t>da Euro 16.227,08 a 24.340,62</t>
  </si>
  <si>
    <t>da Euro 40.567,68 a 81.135,38</t>
  </si>
  <si>
    <t>da Euro 81.135,38 a 405.676,89</t>
  </si>
  <si>
    <t>da Euro 405.676,89 a 811.353,79</t>
  </si>
  <si>
    <t>da Euro 811.353,79 a 2.434.061,37</t>
  </si>
  <si>
    <t>sup. a Euro 2.434.061,37</t>
  </si>
  <si>
    <t>fino a Euro 81.131,38</t>
  </si>
  <si>
    <t>sup. a Euro 81.131,38</t>
  </si>
  <si>
    <t>TABELLA ONORARIO CURATORE FALLIMENTARE (ex D.M. 30/2012)</t>
  </si>
  <si>
    <t>da Euro 24.340,62 a 40.567,68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</si>
</sst>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8" formatCode="_-&quot;L.&quot;\ * #,##0_-;\-&quot;L.&quot;\ * #,##0_-;_-&quot;L.&quot;\ * &quot;-&quot;_-;_-@_-"/>
    <numFmt numFmtId="177" formatCode="_-[$€-2]\ * #,##0.00_-;\-[$€-2]\ * #,##0.00_-;_-[$€-2]\ * &quot;-&quot;??_-"/>
    <numFmt numFmtId="178" formatCode="_-[$€-2]\ * #,##0.00_-;\-[$€-2]\ * #,##0.00_-;_-[$€-2]\ * &quot;-&quot;??_-;_-@_-"/>
    <numFmt numFmtId="179" formatCode="_-* #,##0.00_-;\-* #,##0.00_-;_-* &quot;-&quot;_-;_-@_-"/>
    <numFmt numFmtId="180" formatCode="&quot;€&quot;\ #,##0.00"/>
  </numFmts>
  <fonts count="8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3.5"/>
      <name val="Arial"/>
      <family val="2"/>
    </font>
    <font>
      <b/>
      <sz val="13.6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10" fontId="0" fillId="0" borderId="0" xfId="0" applyNumberFormat="1"/>
    <xf numFmtId="1" fontId="0" fillId="0" borderId="0" xfId="0" applyNumberFormat="1"/>
    <xf numFmtId="0" fontId="0" fillId="0" borderId="0" xfId="0" applyBorder="1"/>
    <xf numFmtId="0" fontId="0" fillId="3" borderId="0" xfId="0" applyFill="1"/>
    <xf numFmtId="0" fontId="0" fillId="0" borderId="1" xfId="0" applyBorder="1"/>
    <xf numFmtId="10" fontId="0" fillId="3" borderId="0" xfId="0" applyNumberFormat="1" applyFill="1"/>
    <xf numFmtId="10" fontId="0" fillId="3" borderId="0" xfId="0" applyNumberFormat="1" applyFill="1" applyBorder="1"/>
    <xf numFmtId="0" fontId="0" fillId="3" borderId="1" xfId="0" applyFill="1" applyBorder="1"/>
    <xf numFmtId="10" fontId="0" fillId="3" borderId="1" xfId="0" applyNumberFormat="1" applyFill="1" applyBorder="1"/>
    <xf numFmtId="10" fontId="0" fillId="3" borderId="2" xfId="0" applyNumberFormat="1" applyFill="1" applyBorder="1"/>
    <xf numFmtId="0" fontId="0" fillId="3" borderId="3" xfId="0" applyFill="1" applyBorder="1"/>
    <xf numFmtId="0" fontId="2" fillId="3" borderId="0" xfId="0" applyFont="1" applyFill="1" applyBorder="1"/>
    <xf numFmtId="0" fontId="0" fillId="3" borderId="0" xfId="0" applyFill="1" applyBorder="1"/>
    <xf numFmtId="10" fontId="0" fillId="3" borderId="4" xfId="0" applyNumberFormat="1" applyFill="1" applyBorder="1"/>
    <xf numFmtId="0" fontId="3" fillId="3" borderId="0" xfId="0" applyFont="1" applyFill="1" applyBorder="1"/>
    <xf numFmtId="10" fontId="0" fillId="3" borderId="5" xfId="0" applyNumberFormat="1" applyFill="1" applyBorder="1"/>
    <xf numFmtId="10" fontId="0" fillId="3" borderId="6" xfId="0" applyNumberFormat="1" applyFill="1" applyBorder="1"/>
    <xf numFmtId="0" fontId="5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10" fontId="0" fillId="3" borderId="9" xfId="0" applyNumberFormat="1" applyFill="1" applyBorder="1"/>
    <xf numFmtId="10" fontId="0" fillId="3" borderId="10" xfId="0" applyNumberFormat="1" applyFill="1" applyBorder="1"/>
    <xf numFmtId="1" fontId="0" fillId="2" borderId="0" xfId="0" applyNumberFormat="1" applyFill="1"/>
    <xf numFmtId="0" fontId="0" fillId="3" borderId="4" xfId="0" applyFill="1" applyBorder="1"/>
    <xf numFmtId="41" fontId="4" fillId="3" borderId="11" xfId="2" applyFont="1" applyFill="1" applyBorder="1" applyAlignment="1" applyProtection="1">
      <alignment horizontal="center" wrapText="1" shrinkToFit="1"/>
    </xf>
    <xf numFmtId="41" fontId="4" fillId="3" borderId="5" xfId="2" applyFont="1" applyFill="1" applyBorder="1" applyAlignment="1" applyProtection="1">
      <alignment horizontal="center" wrapText="1" shrinkToFit="1"/>
    </xf>
    <xf numFmtId="178" fontId="3" fillId="3" borderId="5" xfId="0" applyNumberFormat="1" applyFont="1" applyFill="1" applyBorder="1"/>
    <xf numFmtId="9" fontId="0" fillId="0" borderId="0" xfId="0" applyNumberFormat="1"/>
    <xf numFmtId="179" fontId="0" fillId="0" borderId="0" xfId="0" applyNumberFormat="1"/>
    <xf numFmtId="0" fontId="0" fillId="4" borderId="12" xfId="0" applyFill="1" applyBorder="1"/>
    <xf numFmtId="179" fontId="0" fillId="4" borderId="12" xfId="3" applyNumberFormat="1" applyFont="1" applyFill="1" applyBorder="1"/>
    <xf numFmtId="0" fontId="2" fillId="5" borderId="8" xfId="0" applyFont="1" applyFill="1" applyBorder="1"/>
    <xf numFmtId="0" fontId="0" fillId="5" borderId="9" xfId="0" applyFill="1" applyBorder="1"/>
    <xf numFmtId="0" fontId="0" fillId="5" borderId="10" xfId="0" applyFill="1" applyBorder="1"/>
    <xf numFmtId="179" fontId="0" fillId="3" borderId="0" xfId="2" applyNumberFormat="1" applyFont="1" applyFill="1" applyBorder="1"/>
    <xf numFmtId="9" fontId="0" fillId="3" borderId="0" xfId="0" applyNumberFormat="1" applyFill="1" applyBorder="1"/>
    <xf numFmtId="9" fontId="0" fillId="3" borderId="4" xfId="0" applyNumberFormat="1" applyFill="1" applyBorder="1"/>
    <xf numFmtId="179" fontId="0" fillId="5" borderId="12" xfId="2" applyNumberFormat="1" applyFont="1" applyFill="1" applyBorder="1"/>
    <xf numFmtId="179" fontId="3" fillId="5" borderId="10" xfId="2" applyNumberFormat="1" applyFont="1" applyFill="1" applyBorder="1"/>
    <xf numFmtId="179" fontId="0" fillId="4" borderId="12" xfId="2" applyNumberFormat="1" applyFont="1" applyFill="1" applyBorder="1"/>
    <xf numFmtId="179" fontId="0" fillId="4" borderId="10" xfId="2" applyNumberFormat="1" applyFont="1" applyFill="1" applyBorder="1"/>
    <xf numFmtId="179" fontId="0" fillId="4" borderId="8" xfId="2" applyNumberFormat="1" applyFont="1" applyFill="1" applyBorder="1"/>
    <xf numFmtId="0" fontId="2" fillId="3" borderId="11" xfId="0" applyFont="1" applyFill="1" applyBorder="1"/>
    <xf numFmtId="0" fontId="0" fillId="3" borderId="5" xfId="0" applyFill="1" applyBorder="1"/>
    <xf numFmtId="179" fontId="0" fillId="3" borderId="5" xfId="2" applyNumberFormat="1" applyFont="1" applyFill="1" applyBorder="1"/>
    <xf numFmtId="179" fontId="3" fillId="3" borderId="5" xfId="2" applyNumberFormat="1" applyFont="1" applyFill="1" applyBorder="1"/>
    <xf numFmtId="0" fontId="6" fillId="5" borderId="8" xfId="0" applyFont="1" applyFill="1" applyBorder="1"/>
    <xf numFmtId="179" fontId="3" fillId="5" borderId="12" xfId="2" applyNumberFormat="1" applyFont="1" applyFill="1" applyBorder="1"/>
    <xf numFmtId="179" fontId="0" fillId="3" borderId="0" xfId="3" applyNumberFormat="1" applyFont="1" applyFill="1" applyBorder="1"/>
    <xf numFmtId="43" fontId="0" fillId="0" borderId="0" xfId="0" applyNumberFormat="1"/>
    <xf numFmtId="180" fontId="0" fillId="0" borderId="0" xfId="0" applyNumberFormat="1"/>
    <xf numFmtId="0" fontId="7" fillId="3" borderId="0" xfId="0" applyFont="1" applyFill="1" applyBorder="1"/>
  </cellXfs>
  <cellStyles count="4">
    <cellStyle name="Euro" xfId="1"/>
    <cellStyle name="Migliaia [0]" xfId="2" builtinId="6"/>
    <cellStyle name="Normale" xfId="0" builtinId="0"/>
    <cellStyle name="Valuta [0]" xfId="3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workbookViewId="0">
      <selection activeCell="D27" sqref="D27"/>
    </sheetView>
  </sheetViews>
  <sheetFormatPr defaultRowHeight="12.75"/>
  <cols>
    <col min="1" max="1" width="19.42578125" customWidth="1"/>
    <col min="2" max="2" width="33" customWidth="1"/>
    <col min="3" max="3" width="8.7109375" customWidth="1"/>
    <col min="4" max="4" width="14.42578125" customWidth="1"/>
    <col min="5" max="5" width="13.85546875" customWidth="1"/>
    <col min="6" max="6" width="10.7109375" style="2" customWidth="1"/>
    <col min="7" max="7" width="12.42578125" style="2" customWidth="1"/>
    <col min="8" max="8" width="10.28515625" hidden="1" customWidth="1"/>
    <col min="9" max="9" width="13" hidden="1" customWidth="1"/>
    <col min="10" max="10" width="9.140625" hidden="1" customWidth="1"/>
    <col min="11" max="11" width="13.5703125" hidden="1" customWidth="1"/>
    <col min="12" max="12" width="11" hidden="1" customWidth="1"/>
    <col min="13" max="13" width="11.140625" hidden="1" customWidth="1"/>
    <col min="14" max="14" width="16.5703125" hidden="1" customWidth="1"/>
    <col min="15" max="15" width="10.5703125" hidden="1" customWidth="1"/>
    <col min="16" max="16" width="14.140625" hidden="1" customWidth="1"/>
    <col min="17" max="17" width="12.5703125" hidden="1" customWidth="1"/>
    <col min="19" max="19" width="10.28515625" bestFit="1" customWidth="1"/>
  </cols>
  <sheetData>
    <row r="1" spans="1:17" ht="21" customHeight="1">
      <c r="A1" s="19" t="s">
        <v>34</v>
      </c>
      <c r="B1" s="6"/>
      <c r="C1" s="9"/>
      <c r="D1" s="9"/>
      <c r="E1" s="9"/>
      <c r="F1" s="10"/>
      <c r="G1" s="11"/>
    </row>
    <row r="2" spans="1:17" ht="21" customHeight="1">
      <c r="A2" s="12"/>
      <c r="B2" s="13"/>
      <c r="C2" s="14"/>
      <c r="D2" s="14"/>
      <c r="E2" s="14"/>
      <c r="F2" s="8"/>
      <c r="G2" s="15"/>
      <c r="I2" s="52">
        <v>2434061.37</v>
      </c>
    </row>
    <row r="3" spans="1:17" ht="13.5" thickBot="1">
      <c r="A3" s="12"/>
      <c r="B3" s="16"/>
      <c r="C3" s="14"/>
      <c r="D3" s="14"/>
      <c r="E3" s="14"/>
      <c r="F3" s="8"/>
      <c r="G3" s="15"/>
      <c r="I3" s="52">
        <v>811353.79</v>
      </c>
    </row>
    <row r="4" spans="1:17" ht="13.5" thickBot="1">
      <c r="A4" s="31" t="s">
        <v>16</v>
      </c>
      <c r="B4" s="32">
        <v>2435000</v>
      </c>
      <c r="C4" s="14"/>
      <c r="D4" s="36"/>
      <c r="E4" s="36"/>
      <c r="F4" s="14"/>
      <c r="G4" s="25"/>
      <c r="I4" s="52"/>
    </row>
    <row r="5" spans="1:17" ht="13.5" thickBot="1">
      <c r="A5" s="31" t="s">
        <v>17</v>
      </c>
      <c r="B5" s="32">
        <v>82000</v>
      </c>
      <c r="C5" s="14"/>
      <c r="D5" s="36"/>
      <c r="E5" s="36"/>
      <c r="F5" s="14"/>
      <c r="G5" s="25"/>
      <c r="I5" s="52">
        <f>I2-I3</f>
        <v>1622707.58</v>
      </c>
    </row>
    <row r="6" spans="1:17" ht="13.5" thickBot="1">
      <c r="A6" s="12"/>
      <c r="B6" s="50"/>
      <c r="C6" s="14"/>
      <c r="D6" s="36"/>
      <c r="E6" s="36"/>
      <c r="F6" s="14"/>
      <c r="G6" s="25"/>
    </row>
    <row r="7" spans="1:17" ht="13.5" thickBot="1">
      <c r="A7" s="12"/>
      <c r="B7" s="14" t="s">
        <v>18</v>
      </c>
      <c r="C7" s="14"/>
      <c r="D7" s="41" t="s">
        <v>0</v>
      </c>
      <c r="E7" s="41" t="s">
        <v>1</v>
      </c>
      <c r="F7" s="14" t="s">
        <v>2</v>
      </c>
      <c r="G7" s="25" t="s">
        <v>3</v>
      </c>
      <c r="K7" t="s">
        <v>4</v>
      </c>
      <c r="L7" t="s">
        <v>2</v>
      </c>
      <c r="M7" t="s">
        <v>3</v>
      </c>
      <c r="N7" t="s">
        <v>5</v>
      </c>
      <c r="O7" t="s">
        <v>6</v>
      </c>
      <c r="P7" t="s">
        <v>7</v>
      </c>
      <c r="Q7" t="s">
        <v>8</v>
      </c>
    </row>
    <row r="8" spans="1:17">
      <c r="A8" s="12" t="s">
        <v>9</v>
      </c>
      <c r="B8" s="14" t="s">
        <v>25</v>
      </c>
      <c r="C8" s="14"/>
      <c r="D8" s="36">
        <f>IF(I8&gt;0,I8,0)</f>
        <v>1947.2495999999999</v>
      </c>
      <c r="E8" s="36">
        <f>IF(J8&gt;0,J8,0)</f>
        <v>2271.7912000000001</v>
      </c>
      <c r="F8" s="37">
        <v>0.12</v>
      </c>
      <c r="G8" s="38">
        <v>0.14000000000000001</v>
      </c>
      <c r="I8" s="1">
        <f>IF(B4&gt;=K8,N8,O8)</f>
        <v>1947.2495999999999</v>
      </c>
      <c r="J8" s="1">
        <f>IF(B4&gt;=K8,P8,Q8)</f>
        <v>2271.7912000000001</v>
      </c>
      <c r="K8">
        <v>16227.08</v>
      </c>
      <c r="L8" s="29">
        <v>0.12</v>
      </c>
      <c r="M8" s="29">
        <v>0.14000000000000001</v>
      </c>
      <c r="N8" s="3">
        <f>K8*L8</f>
        <v>1947.2495999999999</v>
      </c>
      <c r="O8">
        <f>B4*L8</f>
        <v>292200</v>
      </c>
      <c r="P8">
        <f>K8*M8</f>
        <v>2271.7912000000001</v>
      </c>
      <c r="Q8">
        <f>B4*M8</f>
        <v>340900.00000000006</v>
      </c>
    </row>
    <row r="9" spans="1:17">
      <c r="A9" s="12" t="s">
        <v>10</v>
      </c>
      <c r="B9" s="14" t="s">
        <v>26</v>
      </c>
      <c r="C9" s="14"/>
      <c r="D9" s="36">
        <f t="shared" ref="D9:E15" si="0">IF(I9&gt;0,I9,0)</f>
        <v>811.35400000000004</v>
      </c>
      <c r="E9" s="36">
        <f t="shared" si="0"/>
        <v>973.62479999999994</v>
      </c>
      <c r="F9" s="37">
        <v>0.1</v>
      </c>
      <c r="G9" s="38">
        <v>0.12</v>
      </c>
      <c r="I9" s="1">
        <f>IF(B4&gt;=K8+K9,N9,O9)</f>
        <v>811.35400000000004</v>
      </c>
      <c r="J9" s="1">
        <f>IF(B4&gt;=K8+K9,P9,Q9)</f>
        <v>973.62479999999994</v>
      </c>
      <c r="K9">
        <v>8113.54</v>
      </c>
      <c r="L9" s="29">
        <v>0.1</v>
      </c>
      <c r="M9" s="29">
        <v>0.12</v>
      </c>
      <c r="N9" s="3">
        <f t="shared" ref="N9:N15" si="1">K9*L9</f>
        <v>811.35400000000004</v>
      </c>
      <c r="O9">
        <f>(B4-K8)*L9</f>
        <v>241877.29200000002</v>
      </c>
      <c r="P9">
        <f t="shared" ref="P9:P15" si="2">K9*M9</f>
        <v>973.62479999999994</v>
      </c>
      <c r="Q9">
        <f>(B4-K8)*M9</f>
        <v>290252.75039999996</v>
      </c>
    </row>
    <row r="10" spans="1:17">
      <c r="A10" s="12" t="s">
        <v>11</v>
      </c>
      <c r="B10" s="14" t="s">
        <v>35</v>
      </c>
      <c r="C10" s="14"/>
      <c r="D10" s="36">
        <f t="shared" si="0"/>
        <v>1379.3001000000002</v>
      </c>
      <c r="E10" s="36">
        <f t="shared" si="0"/>
        <v>1541.5707</v>
      </c>
      <c r="F10" s="8">
        <v>8.5000000000000006E-2</v>
      </c>
      <c r="G10" s="15">
        <v>9.5000000000000001E-2</v>
      </c>
      <c r="I10" s="1">
        <f>IF(B4&gt;=K8+K9+K10,N10,O10)</f>
        <v>1379.3001000000002</v>
      </c>
      <c r="J10" s="1">
        <f>IF(B4&gt;=K8+K9+K10,P10,Q10)</f>
        <v>1541.5707</v>
      </c>
      <c r="K10">
        <v>16227.06</v>
      </c>
      <c r="L10" s="2">
        <v>8.5000000000000006E-2</v>
      </c>
      <c r="M10" s="2">
        <v>9.5000000000000001E-2</v>
      </c>
      <c r="N10" s="3">
        <f t="shared" si="1"/>
        <v>1379.3001000000002</v>
      </c>
      <c r="O10">
        <f>(B4-K8-K9)*L10</f>
        <v>204906.04730000001</v>
      </c>
      <c r="P10">
        <f t="shared" si="2"/>
        <v>1541.5707</v>
      </c>
      <c r="Q10">
        <f>(B4-K8-K9)*M10</f>
        <v>229012.64109999998</v>
      </c>
    </row>
    <row r="11" spans="1:17">
      <c r="A11" s="12" t="s">
        <v>12</v>
      </c>
      <c r="B11" s="14" t="s">
        <v>27</v>
      </c>
      <c r="C11" s="14"/>
      <c r="D11" s="36">
        <f t="shared" si="0"/>
        <v>2839.739</v>
      </c>
      <c r="E11" s="36">
        <f t="shared" si="0"/>
        <v>3245.4159999999997</v>
      </c>
      <c r="F11" s="37">
        <v>7.0000000000000007E-2</v>
      </c>
      <c r="G11" s="38">
        <v>0.08</v>
      </c>
      <c r="I11" s="1">
        <f>IF(B4&gt;=K8+K9+K10+K11,N11,O11)</f>
        <v>2839.739</v>
      </c>
      <c r="J11" s="1">
        <f>IF(B4&gt;=K8+K9+K10+K11,P11,Q11)</f>
        <v>3245.4159999999997</v>
      </c>
      <c r="K11">
        <v>40567.699999999997</v>
      </c>
      <c r="L11" s="29">
        <v>7.0000000000000007E-2</v>
      </c>
      <c r="M11" s="29">
        <v>0.08</v>
      </c>
      <c r="N11" s="3">
        <f t="shared" si="1"/>
        <v>2839.739</v>
      </c>
      <c r="O11">
        <f>(B4-K8-K9-K10)*L11</f>
        <v>167610.26240000001</v>
      </c>
      <c r="P11">
        <f t="shared" si="2"/>
        <v>3245.4159999999997</v>
      </c>
      <c r="Q11">
        <f>(B4-K8-K9-K10)*M11</f>
        <v>191554.58559999999</v>
      </c>
    </row>
    <row r="12" spans="1:17">
      <c r="A12" s="12" t="s">
        <v>13</v>
      </c>
      <c r="B12" s="14" t="s">
        <v>28</v>
      </c>
      <c r="C12" s="14"/>
      <c r="D12" s="36">
        <f t="shared" si="0"/>
        <v>17849.783050000002</v>
      </c>
      <c r="E12" s="36">
        <f t="shared" si="0"/>
        <v>21095.19815</v>
      </c>
      <c r="F12" s="8">
        <v>5.5E-2</v>
      </c>
      <c r="G12" s="15">
        <v>6.5000000000000002E-2</v>
      </c>
      <c r="I12" s="1">
        <f>IF(B4&gt;=K8+K9+K10+K11+K12,N12,O12)</f>
        <v>17849.783050000002</v>
      </c>
      <c r="J12" s="1">
        <f>IF(B4&gt;=K8+K9+K10+K11+K12,P12,Q12)</f>
        <v>21095.19815</v>
      </c>
      <c r="K12">
        <v>324541.51</v>
      </c>
      <c r="L12" s="2">
        <v>5.5E-2</v>
      </c>
      <c r="M12" s="2">
        <v>6.5000000000000002E-2</v>
      </c>
      <c r="N12" s="3">
        <f t="shared" si="1"/>
        <v>17849.783050000002</v>
      </c>
      <c r="O12">
        <f>(B4-K8-K9-K10-K11)*L12</f>
        <v>129462.55409999998</v>
      </c>
      <c r="P12">
        <f t="shared" si="2"/>
        <v>21095.19815</v>
      </c>
      <c r="Q12">
        <f>(B4-K8-K9-K10-K11)*M12</f>
        <v>153001.20029999997</v>
      </c>
    </row>
    <row r="13" spans="1:17">
      <c r="A13" s="12" t="s">
        <v>14</v>
      </c>
      <c r="B13" s="14" t="s">
        <v>29</v>
      </c>
      <c r="C13" s="14"/>
      <c r="D13" s="36">
        <f t="shared" si="0"/>
        <v>16227.076000000001</v>
      </c>
      <c r="E13" s="36">
        <f t="shared" si="0"/>
        <v>20283.845000000001</v>
      </c>
      <c r="F13" s="37">
        <v>0.04</v>
      </c>
      <c r="G13" s="38">
        <v>0.05</v>
      </c>
      <c r="I13" s="1">
        <f>IF(B4&gt;=K8+K9+K10+K11+K12+K13,N13,O13)</f>
        <v>16227.076000000001</v>
      </c>
      <c r="J13" s="1">
        <f>IF(B4&gt;=K8+K9+K10+K11+K12+K13,P13,Q13)</f>
        <v>20283.845000000001</v>
      </c>
      <c r="K13">
        <v>405676.9</v>
      </c>
      <c r="L13" s="29">
        <v>0.04</v>
      </c>
      <c r="M13" s="29">
        <v>0.05</v>
      </c>
      <c r="N13" s="3">
        <f t="shared" si="1"/>
        <v>16227.076000000001</v>
      </c>
      <c r="O13">
        <f>(B4-K8-K9-K10-K11-K12)*L13</f>
        <v>81172.924399999989</v>
      </c>
      <c r="P13">
        <f t="shared" si="2"/>
        <v>20283.845000000001</v>
      </c>
      <c r="Q13">
        <f>(B4-K8-K9-K10-K11-K12)*M13</f>
        <v>101466.15549999999</v>
      </c>
    </row>
    <row r="14" spans="1:17">
      <c r="A14" s="12" t="s">
        <v>15</v>
      </c>
      <c r="B14" s="53" t="s">
        <v>30</v>
      </c>
      <c r="C14" s="14"/>
      <c r="D14" s="36">
        <f t="shared" si="0"/>
        <v>14604.36822</v>
      </c>
      <c r="E14" s="36">
        <f t="shared" si="0"/>
        <v>29208.736440000001</v>
      </c>
      <c r="F14" s="8">
        <v>8.9999999999999993E-3</v>
      </c>
      <c r="G14" s="15">
        <v>1.7999999999999999E-2</v>
      </c>
      <c r="I14" s="24">
        <f>IF(B4&gt;=K8+K9+K10+K11+K12+K13+K14,N14,O14)</f>
        <v>14604.36822</v>
      </c>
      <c r="J14" s="1">
        <f>IF(B4&gt;=K8+K9+K10+K11+K12+K13+K14,P14,Q14)</f>
        <v>29208.736440000001</v>
      </c>
      <c r="K14">
        <v>1622707.58</v>
      </c>
      <c r="L14" s="2">
        <v>8.9999999999999993E-3</v>
      </c>
      <c r="M14" s="2">
        <v>1.7999999999999999E-2</v>
      </c>
      <c r="N14" s="3">
        <f t="shared" si="1"/>
        <v>14604.36822</v>
      </c>
      <c r="O14">
        <f>(B4-K8-K9-K10-K11-K12-K13)*L14</f>
        <v>14612.815889999994</v>
      </c>
      <c r="P14">
        <f t="shared" si="2"/>
        <v>29208.736440000001</v>
      </c>
      <c r="Q14">
        <f>(B4-K8-K9-K10-K11-K12-K13)*M14</f>
        <v>29225.631779999989</v>
      </c>
    </row>
    <row r="15" spans="1:17" ht="13.5" thickBot="1">
      <c r="A15" s="12" t="s">
        <v>19</v>
      </c>
      <c r="B15" s="53" t="s">
        <v>31</v>
      </c>
      <c r="C15" s="14"/>
      <c r="D15" s="36">
        <f t="shared" si="0"/>
        <v>4.2238349999994966</v>
      </c>
      <c r="E15" s="36">
        <f t="shared" si="0"/>
        <v>8.4476699999989933</v>
      </c>
      <c r="F15" s="8">
        <v>4.4999999999999997E-3</v>
      </c>
      <c r="G15" s="15">
        <v>8.9999999999999993E-3</v>
      </c>
      <c r="I15" s="24">
        <f>IF(B4&gt;=K8+K9+K10+K11+K12+K13+K14+K15,N15,O15)</f>
        <v>4.2238349999994966</v>
      </c>
      <c r="J15" s="1">
        <f>IF(B4&gt;=K8+K9+K10+K11+K12+K13+K14+K15,P15,Q15)</f>
        <v>8.4476699999989933</v>
      </c>
      <c r="K15" s="30">
        <f>B4-2434061.37</f>
        <v>938.62999999988824</v>
      </c>
      <c r="L15" s="2">
        <v>4.4999999999999997E-3</v>
      </c>
      <c r="M15" s="2">
        <v>8.9999999999999993E-3</v>
      </c>
      <c r="N15" s="3">
        <f t="shared" si="1"/>
        <v>4.2238349999994966</v>
      </c>
      <c r="O15">
        <f>(B4-K8-K9-K10-K11-K12-K13-K14)*L15</f>
        <v>4.2238349999974014</v>
      </c>
      <c r="P15">
        <f t="shared" si="2"/>
        <v>8.4476699999989933</v>
      </c>
      <c r="Q15">
        <f>(B4-K8-K9-K10-K11-K12-K13-K14)*M15</f>
        <v>8.4476699999948028</v>
      </c>
    </row>
    <row r="16" spans="1:17" ht="13.5" thickBot="1">
      <c r="A16" s="31" t="s">
        <v>20</v>
      </c>
      <c r="B16" s="14"/>
      <c r="C16" s="14"/>
      <c r="D16" s="41">
        <f>SUM(D8:D15)</f>
        <v>55663.093804999997</v>
      </c>
      <c r="E16" s="42">
        <f>SUM(E8:E15)</f>
        <v>78628.629959999991</v>
      </c>
      <c r="F16" s="8"/>
      <c r="G16" s="15"/>
      <c r="I16" s="24"/>
      <c r="J16" s="1"/>
      <c r="L16" s="2"/>
      <c r="M16" s="2"/>
      <c r="N16" s="3"/>
    </row>
    <row r="17" spans="1:19">
      <c r="A17" s="12"/>
      <c r="B17" s="14" t="s">
        <v>21</v>
      </c>
      <c r="C17" s="14"/>
      <c r="D17" s="36"/>
      <c r="E17" s="36"/>
      <c r="F17" s="8"/>
      <c r="G17" s="15"/>
      <c r="I17" s="24"/>
      <c r="J17" s="1"/>
      <c r="L17" s="2"/>
      <c r="M17" s="2"/>
      <c r="N17" s="3"/>
    </row>
    <row r="18" spans="1:19">
      <c r="A18" s="12" t="s">
        <v>9</v>
      </c>
      <c r="B18" s="53" t="s">
        <v>32</v>
      </c>
      <c r="C18" s="14"/>
      <c r="D18" s="36">
        <f>IF(I18&gt;0,I18,0)</f>
        <v>154.14962200000002</v>
      </c>
      <c r="E18" s="36">
        <f>IF(J18&gt;0,J18,0)</f>
        <v>762.63497200000006</v>
      </c>
      <c r="F18" s="8">
        <v>1.9E-3</v>
      </c>
      <c r="G18" s="15">
        <v>9.4000000000000004E-3</v>
      </c>
      <c r="I18" s="1">
        <f>IF(B5&gt;=K18,N18,O18)</f>
        <v>154.14962200000002</v>
      </c>
      <c r="J18" s="1">
        <f>IF(B5&gt;=K18,P18,Q18)</f>
        <v>762.63497200000006</v>
      </c>
      <c r="K18">
        <v>81131.38</v>
      </c>
      <c r="L18" s="2">
        <v>1.9E-3</v>
      </c>
      <c r="M18" s="2">
        <v>9.4000000000000004E-3</v>
      </c>
      <c r="N18" s="3">
        <f>K18*L18</f>
        <v>154.14962200000002</v>
      </c>
      <c r="O18">
        <f>B5*L18</f>
        <v>155.80000000000001</v>
      </c>
      <c r="P18">
        <f>K18*M18</f>
        <v>762.63497200000006</v>
      </c>
      <c r="Q18">
        <f>B5*M18</f>
        <v>770.80000000000007</v>
      </c>
    </row>
    <row r="19" spans="1:19" ht="12" customHeight="1" thickBot="1">
      <c r="A19" s="12" t="s">
        <v>10</v>
      </c>
      <c r="B19" s="53" t="s">
        <v>33</v>
      </c>
      <c r="C19" s="14"/>
      <c r="D19" s="36">
        <f>IF(I19&gt;0,I19,0)</f>
        <v>0.52117199999999719</v>
      </c>
      <c r="E19" s="36">
        <f>IF(J19&gt;0,J19,0)</f>
        <v>3.9956519999999784</v>
      </c>
      <c r="F19" s="8">
        <v>5.9999999999999995E-4</v>
      </c>
      <c r="G19" s="15">
        <v>4.5999999999999999E-3</v>
      </c>
      <c r="I19" s="1">
        <f>IF(B5&gt;=K18+K19,N19,O19)</f>
        <v>0.52117199999999719</v>
      </c>
      <c r="J19" s="1">
        <f>IF(B5&gt;=K18+K19,P19,Q19)</f>
        <v>3.9956519999999784</v>
      </c>
      <c r="K19" s="30">
        <f>B5-81131.38</f>
        <v>868.61999999999534</v>
      </c>
      <c r="L19" s="2">
        <v>5.9999999999999995E-4</v>
      </c>
      <c r="M19" s="2">
        <v>4.5999999999999999E-3</v>
      </c>
      <c r="N19" s="3">
        <f>K19*L19</f>
        <v>0.52117199999999719</v>
      </c>
      <c r="O19">
        <f>(B5-K18)*L19</f>
        <v>0.52117199999999719</v>
      </c>
      <c r="P19">
        <f>K19*M19</f>
        <v>3.9956519999999784</v>
      </c>
      <c r="Q19">
        <f>(B5-K18)*M18</f>
        <v>8.1650279999999569</v>
      </c>
    </row>
    <row r="20" spans="1:19" ht="13.5" customHeight="1" thickBot="1">
      <c r="A20" s="31" t="s">
        <v>22</v>
      </c>
      <c r="B20" s="14"/>
      <c r="C20" s="14"/>
      <c r="D20" s="43">
        <f>SUM(D18:D19)</f>
        <v>154.67079400000003</v>
      </c>
      <c r="E20" s="41">
        <f>SUM(E18:E19)</f>
        <v>766.63062400000001</v>
      </c>
      <c r="F20" s="8"/>
      <c r="G20" s="15"/>
      <c r="I20" s="24"/>
      <c r="J20" s="1"/>
      <c r="L20" s="2"/>
      <c r="M20" s="2"/>
      <c r="N20" s="3"/>
    </row>
    <row r="21" spans="1:19" ht="13.5" customHeight="1" thickBot="1">
      <c r="A21" s="12"/>
      <c r="B21" s="14"/>
      <c r="C21" s="14"/>
      <c r="D21" s="36"/>
      <c r="E21" s="36"/>
      <c r="F21" s="8"/>
      <c r="G21" s="15"/>
      <c r="I21" s="24"/>
      <c r="J21" s="1"/>
      <c r="L21" s="2"/>
      <c r="M21" s="2"/>
      <c r="N21" s="3"/>
    </row>
    <row r="22" spans="1:19" ht="25.5" customHeight="1" thickBot="1">
      <c r="A22" s="33" t="s">
        <v>23</v>
      </c>
      <c r="B22" s="34"/>
      <c r="C22" s="35"/>
      <c r="D22" s="39">
        <f>D16+D20</f>
        <v>55817.764598999995</v>
      </c>
      <c r="E22" s="40">
        <f>E16+E20</f>
        <v>79395.260583999989</v>
      </c>
      <c r="F22" s="14"/>
      <c r="G22" s="25"/>
      <c r="H22" s="4"/>
      <c r="N22" s="3"/>
      <c r="P22" s="3"/>
      <c r="S22" s="51"/>
    </row>
    <row r="23" spans="1:19" ht="10.5" customHeight="1" thickBot="1">
      <c r="A23" s="44"/>
      <c r="B23" s="45"/>
      <c r="C23" s="45"/>
      <c r="D23" s="46"/>
      <c r="E23" s="47"/>
      <c r="F23" s="14"/>
      <c r="G23" s="25"/>
      <c r="H23" s="4"/>
      <c r="N23" s="3"/>
      <c r="P23" s="3"/>
    </row>
    <row r="24" spans="1:19" ht="25.5" customHeight="1" thickBot="1">
      <c r="A24" s="48" t="s">
        <v>24</v>
      </c>
      <c r="B24" s="34"/>
      <c r="C24" s="35"/>
      <c r="D24" s="39">
        <f>D22*0.05</f>
        <v>2790.8882299500001</v>
      </c>
      <c r="E24" s="49">
        <f>E22*0.05</f>
        <v>3969.7630291999994</v>
      </c>
      <c r="F24" s="14"/>
      <c r="G24" s="25"/>
      <c r="H24" s="4"/>
      <c r="L24">
        <v>2434061.37</v>
      </c>
      <c r="N24" s="3"/>
      <c r="P24" s="3"/>
      <c r="S24" s="51"/>
    </row>
    <row r="25" spans="1:19" ht="25.5" customHeight="1" thickBot="1">
      <c r="A25" s="26"/>
      <c r="B25" s="27"/>
      <c r="C25" s="27"/>
      <c r="D25" s="28"/>
      <c r="E25" s="28"/>
      <c r="F25" s="17"/>
      <c r="G25" s="18"/>
      <c r="L25">
        <v>811353.79</v>
      </c>
      <c r="S25" s="51"/>
    </row>
    <row r="26" spans="1:19" ht="13.5" thickBot="1">
      <c r="A26" s="5"/>
      <c r="B26" s="5"/>
      <c r="C26" s="5"/>
      <c r="D26" s="5"/>
      <c r="E26" s="5"/>
      <c r="F26" s="7"/>
      <c r="G26" s="7"/>
      <c r="L26">
        <f>L24-L25</f>
        <v>1622707.58</v>
      </c>
    </row>
    <row r="27" spans="1:19" ht="13.5" thickBot="1">
      <c r="A27" s="20"/>
      <c r="B27" s="21"/>
      <c r="C27" s="21"/>
      <c r="D27" s="21"/>
      <c r="E27" s="21"/>
      <c r="F27" s="22"/>
      <c r="G27" s="23"/>
    </row>
    <row r="28" spans="1:19">
      <c r="A28" s="5"/>
      <c r="B28" s="5"/>
      <c r="C28" s="5"/>
      <c r="D28" s="5"/>
      <c r="E28" s="5"/>
      <c r="F28" s="7"/>
      <c r="G28" s="7"/>
    </row>
    <row r="29" spans="1:19">
      <c r="A29" s="5"/>
      <c r="B29" s="5"/>
      <c r="C29" s="5"/>
      <c r="D29" s="5"/>
      <c r="E29" s="5"/>
      <c r="F29" s="7"/>
      <c r="G29" s="7"/>
    </row>
    <row r="30" spans="1:19">
      <c r="A30" s="5"/>
      <c r="B30" s="5"/>
      <c r="C30" s="5"/>
      <c r="D30" s="5"/>
      <c r="E30" s="5"/>
      <c r="F30" s="7"/>
      <c r="G30" s="7"/>
    </row>
    <row r="31" spans="1:19">
      <c r="A31" s="5"/>
      <c r="B31" s="5"/>
      <c r="C31" s="5"/>
      <c r="D31" s="5"/>
      <c r="E31" s="5"/>
      <c r="F31" s="7"/>
      <c r="G31" s="7"/>
    </row>
    <row r="32" spans="1:19">
      <c r="A32" s="5"/>
      <c r="B32" s="5"/>
      <c r="C32" s="5"/>
      <c r="D32" s="5"/>
      <c r="E32" s="5"/>
      <c r="F32" s="7"/>
      <c r="G32" s="7"/>
    </row>
    <row r="33" spans="1:7">
      <c r="A33" s="5"/>
      <c r="B33" s="5"/>
      <c r="C33" s="5"/>
      <c r="D33" s="5"/>
      <c r="E33" s="5"/>
      <c r="F33" s="7"/>
      <c r="G33" s="7"/>
    </row>
    <row r="34" spans="1:7">
      <c r="A34" s="5"/>
      <c r="B34" s="5"/>
      <c r="C34" s="5"/>
      <c r="D34" s="5"/>
      <c r="E34" s="5"/>
      <c r="F34" s="7"/>
      <c r="G34" s="7"/>
    </row>
    <row r="35" spans="1:7">
      <c r="A35" s="5"/>
      <c r="B35" s="5"/>
      <c r="C35" s="5"/>
      <c r="D35" s="5"/>
      <c r="E35" s="5"/>
      <c r="F35" s="7"/>
      <c r="G35" s="7"/>
    </row>
    <row r="36" spans="1:7">
      <c r="A36" s="5"/>
      <c r="B36" s="5"/>
      <c r="C36" s="5"/>
      <c r="D36" s="5"/>
      <c r="E36" s="5"/>
      <c r="F36" s="7"/>
      <c r="G36" s="7"/>
    </row>
    <row r="37" spans="1:7">
      <c r="A37" s="5"/>
      <c r="B37" s="5"/>
      <c r="C37" s="5"/>
      <c r="D37" s="5"/>
      <c r="E37" s="5"/>
      <c r="F37" s="7"/>
      <c r="G37" s="7"/>
    </row>
    <row r="38" spans="1:7">
      <c r="A38" s="5"/>
      <c r="B38" s="5"/>
      <c r="C38" s="5"/>
      <c r="D38" s="5"/>
      <c r="E38" s="5"/>
      <c r="F38" s="7"/>
      <c r="G38" s="7"/>
    </row>
    <row r="39" spans="1:7">
      <c r="A39" s="5"/>
      <c r="B39" s="5"/>
      <c r="C39" s="5"/>
      <c r="D39" s="5"/>
      <c r="E39" s="5"/>
      <c r="F39" s="7"/>
      <c r="G39" s="7"/>
    </row>
    <row r="40" spans="1:7">
      <c r="A40" s="5"/>
      <c r="B40" s="5"/>
      <c r="C40" s="5"/>
      <c r="D40" s="5"/>
      <c r="E40" s="5"/>
      <c r="F40" s="7"/>
      <c r="G40" s="7"/>
    </row>
    <row r="41" spans="1:7">
      <c r="A41" s="5"/>
      <c r="B41" s="5"/>
      <c r="C41" s="5"/>
      <c r="D41" s="5"/>
      <c r="E41" s="5"/>
      <c r="F41" s="7"/>
      <c r="G41" s="7"/>
    </row>
    <row r="42" spans="1:7">
      <c r="A42" s="5"/>
      <c r="B42" s="5"/>
      <c r="C42" s="5"/>
      <c r="D42" s="5"/>
      <c r="E42" s="5"/>
      <c r="F42" s="7"/>
      <c r="G42" s="7"/>
    </row>
    <row r="43" spans="1:7">
      <c r="A43" s="5"/>
      <c r="B43" s="5"/>
      <c r="C43" s="5"/>
      <c r="D43" s="5"/>
      <c r="E43" s="5"/>
      <c r="F43" s="7"/>
      <c r="G43" s="7"/>
    </row>
    <row r="44" spans="1:7">
      <c r="A44" s="5"/>
      <c r="B44" s="5"/>
      <c r="C44" s="5"/>
      <c r="D44" s="5"/>
      <c r="E44" s="5"/>
      <c r="F44" s="7"/>
      <c r="G44" s="7"/>
    </row>
    <row r="45" spans="1:7">
      <c r="A45" s="5"/>
      <c r="B45" s="5"/>
      <c r="C45" s="5"/>
      <c r="D45" s="5"/>
      <c r="E45" s="5"/>
      <c r="F45" s="7"/>
      <c r="G45" s="7"/>
    </row>
    <row r="46" spans="1:7">
      <c r="A46" s="5"/>
      <c r="B46" s="5"/>
      <c r="C46" s="5"/>
      <c r="D46" s="5"/>
      <c r="E46" s="5"/>
      <c r="F46" s="7"/>
      <c r="G46" s="7"/>
    </row>
    <row r="47" spans="1:7">
      <c r="A47" s="5"/>
      <c r="B47" s="5"/>
      <c r="C47" s="5"/>
      <c r="D47" s="5"/>
      <c r="E47" s="5"/>
      <c r="F47" s="7"/>
      <c r="G47" s="7"/>
    </row>
    <row r="48" spans="1:7">
      <c r="A48" s="5"/>
      <c r="B48" s="5"/>
      <c r="C48" s="5"/>
      <c r="D48" s="5"/>
      <c r="E48" s="5"/>
      <c r="F48" s="7"/>
      <c r="G48" s="7"/>
    </row>
    <row r="49" spans="1:7">
      <c r="A49" s="5"/>
      <c r="B49" s="5"/>
      <c r="C49" s="5"/>
      <c r="D49" s="5"/>
      <c r="E49" s="5"/>
      <c r="F49" s="7"/>
      <c r="G49" s="7"/>
    </row>
    <row r="50" spans="1:7">
      <c r="A50" s="5"/>
      <c r="B50" s="5"/>
      <c r="C50" s="5"/>
      <c r="D50" s="5"/>
      <c r="E50" s="5"/>
      <c r="F50" s="7"/>
      <c r="G50" s="7"/>
    </row>
    <row r="51" spans="1:7">
      <c r="A51" s="5"/>
      <c r="B51" s="5"/>
      <c r="C51" s="5"/>
      <c r="D51" s="5"/>
      <c r="E51" s="5"/>
      <c r="F51" s="7"/>
      <c r="G51" s="7"/>
    </row>
    <row r="52" spans="1:7">
      <c r="A52" s="5"/>
      <c r="B52" s="5"/>
      <c r="C52" s="5"/>
      <c r="D52" s="5"/>
      <c r="E52" s="5"/>
      <c r="F52" s="7"/>
      <c r="G52" s="7"/>
    </row>
    <row r="53" spans="1:7">
      <c r="A53" s="5"/>
      <c r="B53" s="5"/>
      <c r="C53" s="5"/>
      <c r="D53" s="5"/>
      <c r="E53" s="5"/>
      <c r="F53" s="7"/>
      <c r="G53" s="7"/>
    </row>
    <row r="54" spans="1:7">
      <c r="A54" s="5"/>
      <c r="B54" s="5"/>
      <c r="C54" s="5"/>
      <c r="D54" s="5"/>
      <c r="E54" s="5"/>
      <c r="F54" s="7"/>
      <c r="G54" s="7"/>
    </row>
    <row r="55" spans="1:7">
      <c r="A55" s="5"/>
      <c r="B55" s="5"/>
      <c r="C55" s="5"/>
      <c r="D55" s="5"/>
      <c r="E55" s="5"/>
      <c r="F55" s="7"/>
      <c r="G55" s="7"/>
    </row>
    <row r="56" spans="1:7">
      <c r="A56" s="5"/>
      <c r="B56" s="5"/>
      <c r="C56" s="5"/>
      <c r="D56" s="5"/>
      <c r="E56" s="5"/>
      <c r="F56" s="7"/>
      <c r="G56" s="7"/>
    </row>
    <row r="57" spans="1:7">
      <c r="A57" s="5"/>
      <c r="B57" s="5"/>
      <c r="C57" s="5"/>
      <c r="D57" s="5"/>
      <c r="E57" s="5"/>
      <c r="F57" s="7"/>
      <c r="G57" s="7"/>
    </row>
    <row r="58" spans="1:7">
      <c r="A58" s="5"/>
      <c r="B58" s="5"/>
      <c r="C58" s="5"/>
      <c r="D58" s="5"/>
      <c r="E58" s="5"/>
      <c r="F58" s="7"/>
      <c r="G58" s="7"/>
    </row>
    <row r="59" spans="1:7">
      <c r="A59" s="5"/>
      <c r="B59" s="5"/>
      <c r="C59" s="5"/>
      <c r="D59" s="5"/>
      <c r="E59" s="5"/>
      <c r="F59" s="7"/>
      <c r="G59" s="7"/>
    </row>
    <row r="60" spans="1:7">
      <c r="A60" s="5"/>
      <c r="B60" s="5"/>
      <c r="C60" s="5"/>
      <c r="D60" s="5"/>
      <c r="E60" s="5"/>
      <c r="F60" s="7"/>
      <c r="G60" s="7"/>
    </row>
    <row r="61" spans="1:7">
      <c r="A61" s="5"/>
      <c r="B61" s="5"/>
      <c r="C61" s="5"/>
      <c r="D61" s="5"/>
      <c r="E61" s="5"/>
      <c r="F61" s="7"/>
      <c r="G61" s="7"/>
    </row>
    <row r="62" spans="1:7">
      <c r="A62" s="5"/>
      <c r="B62" s="5"/>
      <c r="C62" s="5"/>
      <c r="D62" s="5"/>
      <c r="E62" s="5"/>
      <c r="F62" s="7"/>
      <c r="G62" s="7"/>
    </row>
  </sheetData>
  <phoneticPr fontId="0" type="noConversion"/>
  <pageMargins left="0.75" right="0.75" top="1" bottom="1" header="0.5" footer="0.5"/>
  <pageSetup paperSize="9" scale="75" orientation="portrait" horizontalDpi="300" verticalDpi="300" r:id="rId1"/>
  <headerFooter alignWithMargins="0">
    <oddHeader>&amp;C&amp;"Arial,Grassetto"&amp;14Tariffa Curatore Fallimentare</oddHeader>
    <oddFooter>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</vt:i4>
      </vt:variant>
    </vt:vector>
  </HeadingPairs>
  <TitlesOfParts>
    <vt:vector size="17" baseType="lpstr">
      <vt:lpstr>onor curat DM 30-2012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'onor curat DM 30-2012'!Area_stampa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LUMIA</dc:creator>
  <cp:lastModifiedBy>Raimondo</cp:lastModifiedBy>
  <cp:lastPrinted>2008-03-18T18:31:00Z</cp:lastPrinted>
  <dcterms:created xsi:type="dcterms:W3CDTF">1998-03-26T17:56:10Z</dcterms:created>
  <dcterms:modified xsi:type="dcterms:W3CDTF">2012-03-30T15:15:47Z</dcterms:modified>
</cp:coreProperties>
</file>